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ferna\Desktop\"/>
    </mc:Choice>
  </mc:AlternateContent>
  <xr:revisionPtr revIDLastSave="0" documentId="8_{052F885C-5B3F-4A9E-BCE5-3630FD8F6981}" xr6:coauthVersionLast="47" xr6:coauthVersionMax="47" xr10:uidLastSave="{00000000-0000-0000-0000-000000000000}"/>
  <bookViews>
    <workbookView xWindow="-120" yWindow="-120" windowWidth="29040" windowHeight="15720" xr2:uid="{51AF0E83-2401-488F-90E1-6E257F3C28F8}"/>
  </bookViews>
  <sheets>
    <sheet name="Dados do veículo" sheetId="1" r:id="rId1"/>
    <sheet name="Ensaio MCT" sheetId="3" r:id="rId2"/>
    <sheet name="Ensaio SCT Urbano" sheetId="4" state="hidden" r:id="rId3"/>
    <sheet name="Ensaio SCT Estrada" sheetId="6" state="hidden" r:id="rId4"/>
  </sheets>
  <definedNames>
    <definedName name="E22cal" comment="Valor do poder calorífico da gasolina em MJ/l">28.99</definedName>
    <definedName name="WhparaMJ" comment="Fator de multiplicação para converter Wh para MJ.">0.0036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6" l="1"/>
  <c r="C13" i="6"/>
  <c r="E25" i="6"/>
  <c r="B25" i="6" s="1"/>
  <c r="E26" i="6"/>
  <c r="B26" i="6" s="1"/>
  <c r="B32" i="6"/>
  <c r="B38" i="6"/>
  <c r="B39" i="6"/>
  <c r="B40" i="6"/>
  <c r="E44" i="6"/>
  <c r="B44" i="6" s="1"/>
  <c r="E43" i="6"/>
  <c r="B43" i="6" s="1"/>
  <c r="E42" i="6"/>
  <c r="B42" i="6" s="1"/>
  <c r="E41" i="6"/>
  <c r="B41" i="6" s="1"/>
  <c r="E40" i="6"/>
  <c r="E39" i="6"/>
  <c r="E38" i="6"/>
  <c r="E37" i="6"/>
  <c r="B37" i="6" s="1"/>
  <c r="E36" i="6"/>
  <c r="B36" i="6" s="1"/>
  <c r="E35" i="6"/>
  <c r="B35" i="6" s="1"/>
  <c r="E34" i="6"/>
  <c r="B34" i="6" s="1"/>
  <c r="E33" i="6"/>
  <c r="B33" i="6" s="1"/>
  <c r="E32" i="6"/>
  <c r="E31" i="6"/>
  <c r="B31" i="6" s="1"/>
  <c r="E30" i="6"/>
  <c r="B30" i="6" s="1"/>
  <c r="E29" i="6"/>
  <c r="B29" i="6" s="1"/>
  <c r="E28" i="6"/>
  <c r="B28" i="6" s="1"/>
  <c r="E27" i="6"/>
  <c r="B27" i="6" s="1"/>
  <c r="C21" i="6"/>
  <c r="D21" i="6" s="1"/>
  <c r="C19" i="6"/>
  <c r="D13" i="6" s="1"/>
  <c r="F13" i="6" s="1"/>
  <c r="C18" i="6"/>
  <c r="C12" i="4"/>
  <c r="C12" i="6" s="1"/>
  <c r="C14" i="6" s="1"/>
  <c r="E24" i="4"/>
  <c r="B24" i="4" s="1"/>
  <c r="E25" i="4"/>
  <c r="B25" i="4" s="1"/>
  <c r="E26" i="4"/>
  <c r="B26" i="4" s="1"/>
  <c r="E27" i="4"/>
  <c r="B27" i="4" s="1"/>
  <c r="E28" i="4"/>
  <c r="B28" i="4" s="1"/>
  <c r="E29" i="4"/>
  <c r="E30" i="4"/>
  <c r="E31" i="4"/>
  <c r="B31" i="4" s="1"/>
  <c r="E32" i="4"/>
  <c r="E33" i="4"/>
  <c r="B33" i="4" s="1"/>
  <c r="E34" i="4"/>
  <c r="B34" i="4" s="1"/>
  <c r="E35" i="4"/>
  <c r="B35" i="4" s="1"/>
  <c r="E36" i="4"/>
  <c r="B36" i="4" s="1"/>
  <c r="E37" i="4"/>
  <c r="E38" i="4"/>
  <c r="E39" i="4"/>
  <c r="B39" i="4" s="1"/>
  <c r="E40" i="4"/>
  <c r="E41" i="4"/>
  <c r="E42" i="4"/>
  <c r="E23" i="4"/>
  <c r="B23" i="4" s="1"/>
  <c r="C16" i="4"/>
  <c r="E12" i="4"/>
  <c r="E12" i="6" s="1"/>
  <c r="E14" i="6" s="1"/>
  <c r="B29" i="4"/>
  <c r="B30" i="4"/>
  <c r="B32" i="4"/>
  <c r="B37" i="4"/>
  <c r="B38" i="4"/>
  <c r="B40" i="4"/>
  <c r="B41" i="4"/>
  <c r="B42" i="4"/>
  <c r="C20" i="6" l="1"/>
  <c r="C19" i="4"/>
  <c r="D19" i="4" s="1"/>
  <c r="C17" i="4"/>
  <c r="D12" i="4" s="1"/>
  <c r="D12" i="6" s="1"/>
  <c r="D14" i="6" s="1"/>
  <c r="F14" i="6" s="1"/>
  <c r="C18" i="4" l="1"/>
  <c r="D24" i="3"/>
  <c r="E24" i="3" s="1"/>
  <c r="D25" i="3"/>
  <c r="D26" i="3"/>
  <c r="D27" i="3"/>
  <c r="D28" i="3"/>
  <c r="E28" i="3" s="1"/>
  <c r="D29" i="3"/>
  <c r="D30" i="3"/>
  <c r="D23" i="3"/>
  <c r="C42" i="3"/>
  <c r="C41" i="3"/>
  <c r="C43" i="3" s="1"/>
  <c r="C44" i="3"/>
  <c r="D44" i="3" s="1"/>
  <c r="E23" i="3" l="1"/>
  <c r="E29" i="3" s="1"/>
  <c r="C36" i="3"/>
  <c r="D36" i="3" s="1"/>
  <c r="F36" i="3" s="1"/>
  <c r="E27" i="3" l="1"/>
  <c r="C35" i="3" s="1"/>
  <c r="E25" i="3"/>
  <c r="E36" i="3"/>
  <c r="F12" i="4"/>
  <c r="F12" i="6" s="1"/>
  <c r="C37" i="3" l="1"/>
  <c r="D35" i="3"/>
  <c r="E35" i="3"/>
  <c r="E37" i="3" s="1"/>
  <c r="F35" i="3"/>
  <c r="D37" i="3"/>
  <c r="F37" i="3" s="1"/>
</calcChain>
</file>

<file path=xl/sharedStrings.xml><?xml version="1.0" encoding="utf-8"?>
<sst xmlns="http://schemas.openxmlformats.org/spreadsheetml/2006/main" count="139" uniqueCount="63">
  <si>
    <t>Informações sobre o veículo</t>
  </si>
  <si>
    <t>Informações sobre o ensaio</t>
  </si>
  <si>
    <t>Observações gerais:</t>
  </si>
  <si>
    <t>Massa em ordem de marcha</t>
  </si>
  <si>
    <t>Informações gerais do veículo e do ensaio</t>
  </si>
  <si>
    <t>Tipo de teste executado:</t>
  </si>
  <si>
    <t>Av. Prof. Frederico Hermann Jr., 345 - Alto de Pinheiros - São Paulo/SP - Tel.:(11)3133-3779</t>
  </si>
  <si>
    <t>V</t>
  </si>
  <si>
    <t>Ah</t>
  </si>
  <si>
    <t>kg</t>
  </si>
  <si>
    <t>Fase</t>
  </si>
  <si>
    <t>Distância (km)</t>
  </si>
  <si>
    <t>Edc (DC Wh)</t>
  </si>
  <si>
    <t>Fator K</t>
  </si>
  <si>
    <t>UDDS1</t>
  </si>
  <si>
    <t>HFEDS1</t>
  </si>
  <si>
    <t>CSCm</t>
  </si>
  <si>
    <t>UDDS3</t>
  </si>
  <si>
    <t>UDDS2</t>
  </si>
  <si>
    <t>HFEDS2</t>
  </si>
  <si>
    <t>UDDS4</t>
  </si>
  <si>
    <t>CSCf</t>
  </si>
  <si>
    <t>Wh</t>
  </si>
  <si>
    <t>Resultados Gerais</t>
  </si>
  <si>
    <t>UBE</t>
  </si>
  <si>
    <t>FRE</t>
  </si>
  <si>
    <t>RAF</t>
  </si>
  <si>
    <t>Energia útil da bateria</t>
  </si>
  <si>
    <t>Fator de realocação de carga</t>
  </si>
  <si>
    <t>Energia total de recarga</t>
  </si>
  <si>
    <t>Dados e resultados do ensaio MCT (Multi-Cycle Test)</t>
  </si>
  <si>
    <t>Dados referentes ao ensaio e a recarga do veículo</t>
  </si>
  <si>
    <t>Resultados por fase</t>
  </si>
  <si>
    <t>ECdc (Wh/km)</t>
  </si>
  <si>
    <t>Resultados por ciclo</t>
  </si>
  <si>
    <t>Ciclo</t>
  </si>
  <si>
    <t>Urbano</t>
  </si>
  <si>
    <t>Estrada</t>
  </si>
  <si>
    <t>ECac (Wh/km)</t>
  </si>
  <si>
    <t>Alcance (km)</t>
  </si>
  <si>
    <t>Combinado</t>
  </si>
  <si>
    <t>CR</t>
  </si>
  <si>
    <t>Recuperação de carga</t>
  </si>
  <si>
    <t>ECac (l/100km)</t>
  </si>
  <si>
    <t>Dados e resultados do ensaio SCT (Single-Cycle Test) Urbano</t>
  </si>
  <si>
    <t>Recarga e consumo de carga do veículo</t>
  </si>
  <si>
    <t>Dados das fases</t>
  </si>
  <si>
    <t>Dados e resultados do ensaio SCT (Single-Cycle Test) Estrada</t>
  </si>
  <si>
    <t>Cálculo de veículos elétricos - versão 1</t>
  </si>
  <si>
    <t>Id do veículo</t>
  </si>
  <si>
    <t>Nº do processo</t>
  </si>
  <si>
    <t>Laboratório</t>
  </si>
  <si>
    <t>Norma utilizada</t>
  </si>
  <si>
    <t>Modo de condução utilizado</t>
  </si>
  <si>
    <t>Id do dinamômetro</t>
  </si>
  <si>
    <t>Tipo de dinamômetro</t>
  </si>
  <si>
    <t>SAE J1634</t>
  </si>
  <si>
    <t>Energia de recarga AC - Eac</t>
  </si>
  <si>
    <t>Recarga DC - Cc</t>
  </si>
  <si>
    <t>Descarga DC - Cd</t>
  </si>
  <si>
    <t>Tensão nominal da bateria</t>
  </si>
  <si>
    <t>Chassis do veículo</t>
  </si>
  <si>
    <t>Capacidade nominal da bateria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</si>
</sst>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</fonts>
  <fills count="8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0" tint="-0.34900967436750391"/>
        </stop>
      </gradientFill>
    </fill>
    <fill>
      <patternFill patternType="solid">
        <fgColor theme="9" tint="0.79998168889431442"/>
        <bgColor indexed="64"/>
      </patternFill>
    </fill>
    <fill>
      <gradientFill degree="270">
        <stop position="0">
          <color theme="0"/>
        </stop>
        <stop position="1">
          <color theme="8" tint="0.40000610370189521"/>
        </stop>
      </gradientFill>
    </fill>
    <fill>
      <gradientFill degree="270">
        <stop position="0">
          <color theme="0"/>
        </stop>
        <stop position="1">
          <color theme="9" tint="0.40000610370189521"/>
        </stop>
      </gradientFill>
    </fill>
    <fill>
      <patternFill patternType="solid">
        <fgColor theme="6" tint="0.59999389629810485"/>
        <bgColor indexed="65"/>
      </patternFill>
    </fill>
    <fill>
      <gradientFill degree="270">
        <stop position="0">
          <color theme="0"/>
        </stop>
        <stop position="1">
          <color theme="5" tint="0.40000610370189521"/>
        </stop>
      </gradient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2" fillId="0" borderId="1">
      <alignment horizontal="centerContinuous" vertical="center"/>
    </xf>
    <xf numFmtId="0" fontId="3" fillId="2" borderId="2">
      <alignment horizontal="centerContinuous" vertical="center"/>
    </xf>
    <xf numFmtId="0" fontId="1" fillId="0" borderId="2">
      <alignment horizontal="centerContinuous"/>
    </xf>
    <xf numFmtId="0" fontId="1" fillId="3" borderId="0">
      <protection locked="0"/>
    </xf>
    <xf numFmtId="0" fontId="4" fillId="0" borderId="0">
      <alignment horizontal="centerContinuous" vertical="center"/>
    </xf>
    <xf numFmtId="0" fontId="5" fillId="5" borderId="2">
      <alignment horizontal="center"/>
      <protection locked="0"/>
    </xf>
    <xf numFmtId="2" fontId="5" fillId="4" borderId="2">
      <alignment horizontal="center"/>
      <protection locked="0"/>
    </xf>
    <xf numFmtId="0" fontId="6" fillId="0" borderId="0" applyNumberFormat="0" applyFill="0" applyBorder="0" applyAlignment="0" applyProtection="0"/>
    <xf numFmtId="0" fontId="1" fillId="6" borderId="0" applyNumberFormat="0" applyBorder="0" applyAlignment="0" applyProtection="0"/>
    <xf numFmtId="164" fontId="1" fillId="0" borderId="2">
      <alignment horizontal="center"/>
    </xf>
    <xf numFmtId="164" fontId="1" fillId="7" borderId="2">
      <alignment horizontal="center"/>
    </xf>
  </cellStyleXfs>
  <cellXfs count="13">
    <xf numFmtId="0" fontId="0" fillId="0" borderId="0" xfId="0"/>
    <xf numFmtId="0" fontId="3" fillId="2" borderId="2" xfId="2">
      <alignment horizontal="centerContinuous" vertical="center"/>
    </xf>
    <xf numFmtId="0" fontId="2" fillId="0" borderId="1" xfId="1">
      <alignment horizontal="centerContinuous" vertical="center"/>
    </xf>
    <xf numFmtId="0" fontId="1" fillId="0" borderId="2" xfId="3">
      <alignment horizontal="centerContinuous"/>
    </xf>
    <xf numFmtId="0" fontId="1" fillId="3" borderId="0" xfId="4">
      <protection locked="0"/>
    </xf>
    <xf numFmtId="0" fontId="4" fillId="0" borderId="0" xfId="5">
      <alignment horizontal="centerContinuous" vertical="center"/>
    </xf>
    <xf numFmtId="0" fontId="5" fillId="5" borderId="2" xfId="6">
      <alignment horizontal="center"/>
      <protection locked="0"/>
    </xf>
    <xf numFmtId="164" fontId="1" fillId="0" borderId="2" xfId="10">
      <alignment horizontal="center"/>
    </xf>
    <xf numFmtId="0" fontId="0" fillId="0" borderId="2" xfId="3" applyFont="1">
      <alignment horizontal="centerContinuous"/>
    </xf>
    <xf numFmtId="0" fontId="6" fillId="0" borderId="0" xfId="8"/>
    <xf numFmtId="2" fontId="1" fillId="6" borderId="2" xfId="9" applyNumberFormat="1" applyBorder="1" applyAlignment="1">
      <alignment horizontal="center"/>
    </xf>
    <xf numFmtId="164" fontId="1" fillId="7" borderId="2" xfId="11">
      <alignment horizontal="center"/>
    </xf>
    <xf numFmtId="2" fontId="5" fillId="4" borderId="2" xfId="7">
      <alignment horizontal="center"/>
      <protection locked="0"/>
    </xf>
  </cellXfs>
  <cellStyles count="12">
    <cellStyle name="40% - Ênfase3" xfId="9" builtinId="39"/>
    <cellStyle name="Calculado" xfId="10" xr:uid="{F2634F1E-6E3E-4F82-A0BA-778D490BFCA6}"/>
    <cellStyle name="Calculado destaque" xfId="11" xr:uid="{18071C5D-0F56-49B8-9A40-0987909C5A43}"/>
    <cellStyle name="Entrada livre" xfId="4" xr:uid="{AFCB33B5-22C2-47C6-BD65-4D8B75EADA68}"/>
    <cellStyle name="Informativa" xfId="6" xr:uid="{E18B4DCC-495D-47F3-A385-ED1FA5D78A37}"/>
    <cellStyle name="Informe" xfId="5" xr:uid="{8DEC38BF-2A64-481F-92E8-B4FBB672789F}"/>
    <cellStyle name="Normal" xfId="0" builtinId="0"/>
    <cellStyle name="Numérico 1" xfId="7" xr:uid="{97809E23-FBB3-40EB-BE1B-F1EBA49CF7AE}"/>
    <cellStyle name="Rótulo" xfId="3" xr:uid="{C0442073-E67D-4D38-A63E-D848D016E092}"/>
    <cellStyle name="Sub-título" xfId="2" xr:uid="{E8053BCA-38CA-44D5-83DA-2A71A49A5EFC}"/>
    <cellStyle name="Texto Explicativo" xfId="8" builtinId="53"/>
    <cellStyle name="Título principal" xfId="1" xr:uid="{6462D90A-9C90-4D74-BDAE-EFEDBE26F5C3}"/>
  </cellStyles>
  <dxfs count="6"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92D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92D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92D05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r:id="rId1"/>
</file>

<file path=xl/activeX/activeX2.xml><?xml version="1.0" encoding="utf-8"?>
<ax:ocx xmlns:ax="http://schemas.microsoft.com/office/2006/activeX" xmlns:r="http://schemas.openxmlformats.org/officeDocument/2006/relationships" ax:classid="{8BD21D50-EC42-11CE-9E0D-00AA006002F3}" r:id="rId1"/>
</file>

<file path=xl/activeX/activeX3.xml><?xml version="1.0" encoding="utf-8"?>
<ax:ocx xmlns:ax="http://schemas.microsoft.com/office/2006/activeX" xmlns:r="http://schemas.openxmlformats.org/officeDocument/2006/relationships" ax:classid="{8BD21D50-EC42-11CE-9E0D-00AA006002F3}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247650</xdr:colOff>
      <xdr:row>0</xdr:row>
      <xdr:rowOff>38100</xdr:rowOff>
    </xdr:from>
    <xdr:to>
      <xdr:col>1</xdr:col>
      <xdr:colOff>364400</xdr:colOff>
      <xdr:row>2</xdr:row>
      <xdr:rowOff>224700</xdr:rowOff>
    </xdr:to>
    <xdr:pic>
      <xdr:nvPicPr>
        <xdr:cNvPr id="3" name="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47650" y="38100"/>
          <a:ext cx="720000" cy="7200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523875</xdr:colOff>
          <xdr:row>21</xdr:row>
          <xdr:rowOff>9525</xdr:rowOff>
        </xdr:from>
        <xdr:to>
          <xdr:col>3</xdr:col>
          <xdr:colOff>1323975</xdr:colOff>
          <xdr:row>22</xdr:row>
          <xdr:rowOff>0</xdr:rowOff>
        </xdr:to>
        <xdr:sp macro="" textlink="">
          <xdr:nvSpPr>
            <xdr:cNvPr id="2050" name="B1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21</xdr:row>
          <xdr:rowOff>9525</xdr:rowOff>
        </xdr:from>
        <xdr:to>
          <xdr:col>5</xdr:col>
          <xdr:colOff>209550</xdr:colOff>
          <xdr:row>22</xdr:row>
          <xdr:rowOff>0</xdr:rowOff>
        </xdr:to>
        <xdr:sp macro="" textlink="">
          <xdr:nvSpPr>
            <xdr:cNvPr id="2052" name="B2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438150</xdr:colOff>
          <xdr:row>5</xdr:row>
          <xdr:rowOff>28575</xdr:rowOff>
        </xdr:from>
        <xdr:to>
          <xdr:col>7</xdr:col>
          <xdr:colOff>504825</xdr:colOff>
          <xdr:row>7</xdr:row>
          <xdr:rowOff>66675</xdr:rowOff>
        </xdr:to>
        <xdr:sp macro="" textlink="">
          <xdr:nvSpPr>
            <xdr:cNvPr id="2053" name="CommandButton1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247650</xdr:colOff>
      <xdr:row>0</xdr:row>
      <xdr:rowOff>38100</xdr:rowOff>
    </xdr:from>
    <xdr:to>
      <xdr:col>1</xdr:col>
      <xdr:colOff>364400</xdr:colOff>
      <xdr:row>2</xdr:row>
      <xdr:rowOff>224700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47650" y="38100"/>
          <a:ext cx="720000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247650</xdr:colOff>
      <xdr:row>0</xdr:row>
      <xdr:rowOff>38100</xdr:rowOff>
    </xdr:from>
    <xdr:to>
      <xdr:col>1</xdr:col>
      <xdr:colOff>364400</xdr:colOff>
      <xdr:row>2</xdr:row>
      <xdr:rowOff>224700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47650" y="38100"/>
          <a:ext cx="720000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247650</xdr:colOff>
      <xdr:row>0</xdr:row>
      <xdr:rowOff>38100</xdr:rowOff>
    </xdr:from>
    <xdr:to>
      <xdr:col>1</xdr:col>
      <xdr:colOff>364400</xdr:colOff>
      <xdr:row>2</xdr:row>
      <xdr:rowOff>224700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47650" y="38100"/>
          <a:ext cx="720000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167A3-806B-4864-BF58-B8EC9AA34CBE}">
  <sheetPr codeName="Planilha1"/>
  <dimension ref="A1:K35"/>
  <sheetViews>
    <sheetView tabSelected="1" workbookViewId="0">
      <selection activeCell="H10" sqref="H10"/>
    </sheetView>
  </sheetViews>
  <sheetFormatPr defaultColWidth="0" defaultRowHeight="15" zeroHeight="1" x14ac:dyDescent="0.25"/>
  <cols>
    <col min="1" max="3" width="8.5703125" customWidth="1"/>
    <col min="4" max="4" width="24.5703125" customWidth="1"/>
    <col min="5" max="9" width="8.5703125" customWidth="1"/>
    <col min="10" max="10" width="0.85546875" customWidth="1"/>
    <col min="11" max="11" width="8.5703125" hidden="1" customWidth="1"/>
    <col min="12" max="16384" width="8.7109375" hidden="1"/>
  </cols>
  <sheetData>
    <row r="1" spans="1:9" ht="21" x14ac:dyDescent="0.25">
      <c r="C1" s="2" t="s">
        <v>48</v>
      </c>
      <c r="D1" s="2"/>
      <c r="E1" s="2"/>
      <c r="F1" s="2"/>
      <c r="G1" s="2"/>
      <c r="H1" s="2"/>
      <c r="I1" s="2"/>
    </row>
    <row r="2" spans="1:9" ht="21" x14ac:dyDescent="0.25">
      <c r="C2" s="2" t="s">
        <v>4</v>
      </c>
      <c r="D2" s="2"/>
      <c r="E2" s="2"/>
      <c r="F2" s="2"/>
      <c r="G2" s="2"/>
      <c r="H2" s="2"/>
      <c r="I2" s="2"/>
    </row>
    <row r="3" spans="1:9" ht="21" customHeight="1" x14ac:dyDescent="0.25">
      <c r="C3" s="5" t="s">
        <v>6</v>
      </c>
      <c r="D3" s="5"/>
      <c r="E3" s="5"/>
      <c r="F3" s="5"/>
      <c r="G3" s="5"/>
      <c r="H3" s="5"/>
      <c r="I3" s="5"/>
    </row>
    <row r="4" spans="1:9" ht="15.75" x14ac:dyDescent="0.25">
      <c r="A4" s="1" t="s">
        <v>0</v>
      </c>
      <c r="B4" s="1"/>
      <c r="C4" s="1"/>
      <c r="D4" s="1"/>
      <c r="E4" s="1"/>
      <c r="F4" s="1"/>
      <c r="G4" s="1"/>
      <c r="H4" s="1"/>
      <c r="I4" s="1"/>
    </row>
    <row r="5" spans="1:9" x14ac:dyDescent="0.25">
      <c r="A5" s="3" t="s">
        <v>49</v>
      </c>
      <c r="B5" s="3"/>
      <c r="C5" s="3"/>
      <c r="D5" s="6"/>
    </row>
    <row r="6" spans="1:9" x14ac:dyDescent="0.25">
      <c r="A6" s="3" t="s">
        <v>61</v>
      </c>
      <c r="B6" s="3"/>
      <c r="C6" s="3"/>
      <c r="D6" s="6"/>
    </row>
    <row r="7" spans="1:9" x14ac:dyDescent="0.25">
      <c r="A7" s="3" t="s">
        <v>50</v>
      </c>
      <c r="B7" s="3"/>
      <c r="C7" s="3"/>
      <c r="D7" s="12"/>
    </row>
    <row r="8" spans="1:9" x14ac:dyDescent="0.25">
      <c r="A8" s="3" t="s">
        <v>3</v>
      </c>
      <c r="B8" s="3"/>
      <c r="C8" s="3"/>
      <c r="D8" s="12"/>
      <c r="E8" s="3" t="s">
        <v>9</v>
      </c>
    </row>
    <row r="9" spans="1:9" x14ac:dyDescent="0.25">
      <c r="A9" s="3" t="s">
        <v>60</v>
      </c>
      <c r="B9" s="3"/>
      <c r="C9" s="3"/>
      <c r="D9" s="12"/>
      <c r="E9" s="3" t="s">
        <v>7</v>
      </c>
    </row>
    <row r="10" spans="1:9" x14ac:dyDescent="0.25">
      <c r="A10" s="8" t="s">
        <v>62</v>
      </c>
      <c r="B10" s="3"/>
      <c r="C10" s="3"/>
      <c r="D10" s="12"/>
      <c r="E10" s="3" t="s">
        <v>8</v>
      </c>
    </row>
    <row r="11" spans="1:9" x14ac:dyDescent="0.25"/>
    <row r="12" spans="1:9" x14ac:dyDescent="0.25"/>
    <row r="13" spans="1:9" ht="15.75" x14ac:dyDescent="0.25">
      <c r="A13" s="1" t="s">
        <v>1</v>
      </c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3" t="s">
        <v>51</v>
      </c>
      <c r="B14" s="3"/>
      <c r="C14" s="3"/>
      <c r="D14" s="6"/>
    </row>
    <row r="15" spans="1:9" x14ac:dyDescent="0.25">
      <c r="A15" s="3" t="s">
        <v>52</v>
      </c>
      <c r="B15" s="3"/>
      <c r="C15" s="3"/>
      <c r="D15" s="6" t="s">
        <v>56</v>
      </c>
    </row>
    <row r="16" spans="1:9" x14ac:dyDescent="0.25">
      <c r="A16" s="3" t="s">
        <v>53</v>
      </c>
      <c r="B16" s="3"/>
      <c r="C16" s="3"/>
      <c r="D16" s="6"/>
    </row>
    <row r="17" spans="1:9" x14ac:dyDescent="0.25">
      <c r="A17" s="3" t="s">
        <v>54</v>
      </c>
      <c r="B17" s="3"/>
      <c r="C17" s="3"/>
      <c r="D17" s="6"/>
    </row>
    <row r="18" spans="1:9" x14ac:dyDescent="0.25">
      <c r="A18" s="3" t="s">
        <v>55</v>
      </c>
      <c r="B18" s="3"/>
      <c r="C18" s="3"/>
      <c r="D18" s="6"/>
    </row>
    <row r="19" spans="1:9" x14ac:dyDescent="0.25"/>
    <row r="20" spans="1:9" x14ac:dyDescent="0.25"/>
    <row r="21" spans="1:9" x14ac:dyDescent="0.25"/>
    <row r="22" spans="1:9" ht="21" customHeight="1" x14ac:dyDescent="0.25">
      <c r="A22" s="1" t="s">
        <v>5</v>
      </c>
      <c r="B22" s="1"/>
      <c r="C22" s="1"/>
    </row>
    <row r="23" spans="1:9" ht="14.45" customHeight="1" x14ac:dyDescent="0.25"/>
    <row r="24" spans="1:9" ht="14.45" customHeight="1" x14ac:dyDescent="0.25"/>
    <row r="25" spans="1:9" x14ac:dyDescent="0.25"/>
    <row r="26" spans="1:9" x14ac:dyDescent="0.25">
      <c r="A26" t="s">
        <v>2</v>
      </c>
    </row>
    <row r="27" spans="1:9" x14ac:dyDescent="0.25">
      <c r="A27" s="4"/>
      <c r="B27" s="4"/>
      <c r="C27" s="4"/>
      <c r="D27" s="4"/>
      <c r="E27" s="4"/>
      <c r="F27" s="4"/>
      <c r="G27" s="4"/>
      <c r="H27" s="4"/>
      <c r="I27" s="4"/>
    </row>
    <row r="28" spans="1:9" x14ac:dyDescent="0.25">
      <c r="A28" s="4"/>
      <c r="B28" s="4"/>
      <c r="C28" s="4"/>
      <c r="D28" s="4"/>
      <c r="E28" s="4"/>
      <c r="F28" s="4"/>
      <c r="G28" s="4"/>
      <c r="H28" s="4"/>
      <c r="I28" s="4"/>
    </row>
    <row r="29" spans="1:9" x14ac:dyDescent="0.25">
      <c r="A29" s="4"/>
      <c r="B29" s="4"/>
      <c r="C29" s="4"/>
      <c r="D29" s="4"/>
      <c r="E29" s="4"/>
      <c r="F29" s="4"/>
      <c r="G29" s="4"/>
      <c r="H29" s="4"/>
      <c r="I29" s="4"/>
    </row>
    <row r="30" spans="1:9" x14ac:dyDescent="0.25">
      <c r="A30" s="4"/>
      <c r="B30" s="4"/>
      <c r="C30" s="4"/>
      <c r="D30" s="4"/>
      <c r="E30" s="4"/>
      <c r="F30" s="4"/>
      <c r="G30" s="4"/>
      <c r="H30" s="4"/>
      <c r="I30" s="4"/>
    </row>
    <row r="31" spans="1:9" x14ac:dyDescent="0.25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25">
      <c r="A32" s="4"/>
      <c r="B32" s="4"/>
      <c r="C32" s="4"/>
      <c r="D32" s="4"/>
      <c r="E32" s="4"/>
      <c r="F32" s="4"/>
      <c r="G32" s="4"/>
      <c r="H32" s="4"/>
      <c r="I32" s="4"/>
    </row>
    <row r="33" spans="1:9" x14ac:dyDescent="0.25">
      <c r="A33" s="4"/>
      <c r="B33" s="4"/>
      <c r="C33" s="4"/>
      <c r="D33" s="4"/>
      <c r="E33" s="4"/>
      <c r="F33" s="4"/>
      <c r="G33" s="4"/>
      <c r="H33" s="4"/>
      <c r="I33" s="4"/>
    </row>
    <row r="34" spans="1:9" x14ac:dyDescent="0.25">
      <c r="A34" s="4"/>
      <c r="B34" s="4"/>
      <c r="C34" s="4"/>
      <c r="D34" s="4"/>
      <c r="E34" s="4"/>
      <c r="F34" s="4"/>
      <c r="G34" s="4"/>
      <c r="H34" s="4"/>
      <c r="I34" s="4"/>
    </row>
    <row r="35" spans="1:9" x14ac:dyDescent="0.25">
      <c r="A35" s="4"/>
      <c r="B35" s="4"/>
      <c r="C35" s="4"/>
      <c r="D35" s="4"/>
      <c r="E35" s="4"/>
      <c r="F35" s="4"/>
      <c r="G35" s="4"/>
      <c r="H35" s="4"/>
      <c r="I35" s="4"/>
    </row>
  </sheetData>
  <sheetProtection algorithmName="SHA-512" hashValue="y3U5Nt790tAxY+LZ/nsoEYR/7U5vHIMhu0uxHLSUU9QO07Y/ga8H6wSmDtpIHS1Zl3o28CzAV6MrWBcs4cYd6A==" saltValue="pVqWqr4o6XsKeKokuNCk7w==" spinCount="100000" sheet="1" objects="1" scenarios="1"/>
  <dataValidations count="1">
    <dataValidation type="list" allowBlank="1" showInputMessage="1" showErrorMessage="1" sqref="D15" xr:uid="{90ACF15F-CC40-4A1D-BB68-54B0B0E49468}">
      <formula1>"SAE J1634"</formula1>
    </dataValidation>
  </dataValidations>
  <pageMargins left="0.25" right="0.25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2053" r:id="rId4" name="CommandButton1">
          <controlPr defaultSize="0" print="0" autoLine="0" r:id="rId5">
            <anchor moveWithCells="1">
              <from>
                <xdr:col>5</xdr:col>
                <xdr:colOff>438150</xdr:colOff>
                <xdr:row>5</xdr:row>
                <xdr:rowOff>28575</xdr:rowOff>
              </from>
              <to>
                <xdr:col>7</xdr:col>
                <xdr:colOff>504825</xdr:colOff>
                <xdr:row>7</xdr:row>
                <xdr:rowOff>66675</xdr:rowOff>
              </to>
            </anchor>
          </controlPr>
        </control>
      </mc:Choice>
      <mc:Fallback>
        <control shapeId="2053" r:id="rId4" name="CommandButton1"/>
      </mc:Fallback>
    </mc:AlternateContent>
    <mc:AlternateContent xmlns:mc="http://schemas.openxmlformats.org/markup-compatibility/2006">
      <mc:Choice Requires="x14">
        <control shapeId="2050" r:id="rId6" name="B1">
          <controlPr defaultSize="0" autoLine="0" r:id="rId7">
            <anchor moveWithCells="1">
              <from>
                <xdr:col>3</xdr:col>
                <xdr:colOff>523875</xdr:colOff>
                <xdr:row>21</xdr:row>
                <xdr:rowOff>9525</xdr:rowOff>
              </from>
              <to>
                <xdr:col>3</xdr:col>
                <xdr:colOff>1323975</xdr:colOff>
                <xdr:row>22</xdr:row>
                <xdr:rowOff>0</xdr:rowOff>
              </to>
            </anchor>
          </controlPr>
        </control>
      </mc:Choice>
      <mc:Fallback>
        <control shapeId="2050" r:id="rId6" name="B1"/>
      </mc:Fallback>
    </mc:AlternateContent>
    <mc:AlternateContent xmlns:mc="http://schemas.openxmlformats.org/markup-compatibility/2006">
      <mc:Choice Requires="x14">
        <control shapeId="2052" r:id="rId8" name="B2">
          <controlPr defaultSize="0" autoLine="0" r:id="rId9">
            <anchor moveWithCells="1">
              <from>
                <xdr:col>4</xdr:col>
                <xdr:colOff>9525</xdr:colOff>
                <xdr:row>21</xdr:row>
                <xdr:rowOff>9525</xdr:rowOff>
              </from>
              <to>
                <xdr:col>5</xdr:col>
                <xdr:colOff>209550</xdr:colOff>
                <xdr:row>22</xdr:row>
                <xdr:rowOff>0</xdr:rowOff>
              </to>
            </anchor>
          </controlPr>
        </control>
      </mc:Choice>
      <mc:Fallback>
        <control shapeId="2052" r:id="rId8" name="B2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7DD2B-4B6E-448C-83E1-13EFC4DF5720}">
  <sheetPr codeName="Planilha2"/>
  <dimension ref="A1:K48"/>
  <sheetViews>
    <sheetView workbookViewId="0">
      <selection activeCell="D12" sqref="D12"/>
    </sheetView>
  </sheetViews>
  <sheetFormatPr defaultColWidth="0" defaultRowHeight="15" zeroHeight="1" x14ac:dyDescent="0.25"/>
  <cols>
    <col min="1" max="2" width="8.5703125" customWidth="1"/>
    <col min="3" max="6" width="18.5703125" customWidth="1"/>
    <col min="7" max="7" width="0.85546875" customWidth="1"/>
    <col min="8" max="11" width="8.5703125" hidden="1" customWidth="1"/>
    <col min="12" max="16384" width="8.7109375" hidden="1"/>
  </cols>
  <sheetData>
    <row r="1" spans="1:6" ht="21" x14ac:dyDescent="0.25">
      <c r="C1" s="2" t="s">
        <v>48</v>
      </c>
      <c r="D1" s="2"/>
      <c r="E1" s="2"/>
      <c r="F1" s="2"/>
    </row>
    <row r="2" spans="1:6" ht="21" x14ac:dyDescent="0.25">
      <c r="C2" s="2" t="s">
        <v>30</v>
      </c>
      <c r="D2" s="2"/>
      <c r="E2" s="2"/>
      <c r="F2" s="2"/>
    </row>
    <row r="3" spans="1:6" ht="21" customHeight="1" x14ac:dyDescent="0.25">
      <c r="C3" s="5" t="s">
        <v>6</v>
      </c>
      <c r="D3" s="5"/>
      <c r="E3" s="5"/>
      <c r="F3" s="5"/>
    </row>
    <row r="4" spans="1:6" ht="15.75" x14ac:dyDescent="0.25">
      <c r="A4" s="1" t="s">
        <v>31</v>
      </c>
      <c r="B4" s="1"/>
      <c r="C4" s="1"/>
      <c r="D4" s="1"/>
      <c r="E4" s="1"/>
      <c r="F4" s="1"/>
    </row>
    <row r="5" spans="1:6" x14ac:dyDescent="0.25"/>
    <row r="6" spans="1:6" x14ac:dyDescent="0.25">
      <c r="A6" s="8" t="s">
        <v>57</v>
      </c>
      <c r="B6" s="3"/>
      <c r="C6" s="3"/>
      <c r="D6" s="12"/>
      <c r="E6" s="3" t="s">
        <v>22</v>
      </c>
    </row>
    <row r="7" spans="1:6" x14ac:dyDescent="0.25">
      <c r="A7" s="3" t="s">
        <v>58</v>
      </c>
      <c r="B7" s="3"/>
      <c r="C7" s="3"/>
      <c r="D7" s="12"/>
      <c r="E7" s="8" t="s">
        <v>8</v>
      </c>
    </row>
    <row r="8" spans="1:6" x14ac:dyDescent="0.25">
      <c r="A8" s="3" t="s">
        <v>59</v>
      </c>
      <c r="B8" s="3"/>
      <c r="C8" s="3"/>
      <c r="D8" s="12"/>
      <c r="E8" s="3" t="s">
        <v>8</v>
      </c>
    </row>
    <row r="9" spans="1:6" x14ac:dyDescent="0.25"/>
    <row r="10" spans="1:6" ht="15.75" x14ac:dyDescent="0.25">
      <c r="C10" s="1" t="s">
        <v>10</v>
      </c>
      <c r="D10" s="1" t="s">
        <v>11</v>
      </c>
      <c r="E10" s="1" t="s">
        <v>12</v>
      </c>
    </row>
    <row r="11" spans="1:6" x14ac:dyDescent="0.25">
      <c r="C11" s="3" t="s">
        <v>14</v>
      </c>
      <c r="D11" s="12"/>
      <c r="E11" s="12"/>
    </row>
    <row r="12" spans="1:6" x14ac:dyDescent="0.25">
      <c r="C12" s="3" t="s">
        <v>15</v>
      </c>
      <c r="D12" s="12"/>
      <c r="E12" s="12"/>
    </row>
    <row r="13" spans="1:6" x14ac:dyDescent="0.25">
      <c r="C13" s="3" t="s">
        <v>18</v>
      </c>
      <c r="D13" s="12"/>
      <c r="E13" s="12"/>
    </row>
    <row r="14" spans="1:6" x14ac:dyDescent="0.25">
      <c r="C14" s="3" t="s">
        <v>16</v>
      </c>
      <c r="D14" s="12"/>
      <c r="E14" s="12"/>
    </row>
    <row r="15" spans="1:6" x14ac:dyDescent="0.25">
      <c r="C15" s="3" t="s">
        <v>17</v>
      </c>
      <c r="D15" s="12"/>
      <c r="E15" s="12"/>
    </row>
    <row r="16" spans="1:6" x14ac:dyDescent="0.25">
      <c r="C16" s="3" t="s">
        <v>19</v>
      </c>
      <c r="D16" s="12"/>
      <c r="E16" s="12"/>
    </row>
    <row r="17" spans="1:6" x14ac:dyDescent="0.25">
      <c r="C17" s="3" t="s">
        <v>20</v>
      </c>
      <c r="D17" s="12"/>
      <c r="E17" s="12"/>
    </row>
    <row r="18" spans="1:6" x14ac:dyDescent="0.25">
      <c r="C18" s="3" t="s">
        <v>21</v>
      </c>
      <c r="D18" s="12"/>
      <c r="E18" s="12"/>
    </row>
    <row r="19" spans="1:6" x14ac:dyDescent="0.25"/>
    <row r="20" spans="1:6" ht="15.75" x14ac:dyDescent="0.25">
      <c r="A20" s="1" t="s">
        <v>32</v>
      </c>
      <c r="B20" s="1"/>
      <c r="C20" s="1"/>
      <c r="D20" s="1"/>
      <c r="E20" s="1"/>
      <c r="F20" s="1"/>
    </row>
    <row r="21" spans="1:6" x14ac:dyDescent="0.25"/>
    <row r="22" spans="1:6" ht="15.75" x14ac:dyDescent="0.25">
      <c r="C22" s="1" t="s">
        <v>10</v>
      </c>
      <c r="D22" s="1" t="s">
        <v>33</v>
      </c>
      <c r="E22" s="1" t="s">
        <v>13</v>
      </c>
    </row>
    <row r="23" spans="1:6" x14ac:dyDescent="0.25">
      <c r="C23" s="3" t="s">
        <v>14</v>
      </c>
      <c r="D23" s="7" t="str">
        <f t="shared" ref="D23:D30" si="0">IFERROR(E11/D11,"")</f>
        <v/>
      </c>
      <c r="E23" s="7" t="str">
        <f>IFERROR($E$11/$C$41,"")</f>
        <v/>
      </c>
    </row>
    <row r="24" spans="1:6" x14ac:dyDescent="0.25">
      <c r="C24" s="3" t="s">
        <v>15</v>
      </c>
      <c r="D24" s="7" t="str">
        <f t="shared" si="0"/>
        <v/>
      </c>
      <c r="E24" s="7" t="str">
        <f>IF(ISNUMBER(D24),0.5,"")</f>
        <v/>
      </c>
    </row>
    <row r="25" spans="1:6" x14ac:dyDescent="0.25">
      <c r="C25" s="3" t="s">
        <v>18</v>
      </c>
      <c r="D25" s="7" t="str">
        <f t="shared" si="0"/>
        <v/>
      </c>
      <c r="E25" s="7" t="str">
        <f>IFERROR((1-$E$23)/3,"")</f>
        <v/>
      </c>
    </row>
    <row r="26" spans="1:6" x14ac:dyDescent="0.25">
      <c r="C26" s="3" t="s">
        <v>16</v>
      </c>
      <c r="D26" s="7" t="str">
        <f t="shared" si="0"/>
        <v/>
      </c>
      <c r="E26" s="10"/>
    </row>
    <row r="27" spans="1:6" x14ac:dyDescent="0.25">
      <c r="C27" s="3" t="s">
        <v>17</v>
      </c>
      <c r="D27" s="7" t="str">
        <f t="shared" si="0"/>
        <v/>
      </c>
      <c r="E27" s="7" t="str">
        <f>IFERROR((1-$E$23)/3,"")</f>
        <v/>
      </c>
    </row>
    <row r="28" spans="1:6" x14ac:dyDescent="0.25">
      <c r="C28" s="3" t="s">
        <v>19</v>
      </c>
      <c r="D28" s="7" t="str">
        <f t="shared" si="0"/>
        <v/>
      </c>
      <c r="E28" s="7" t="str">
        <f>IF(ISNUMBER(D28),0.5,"")</f>
        <v/>
      </c>
    </row>
    <row r="29" spans="1:6" x14ac:dyDescent="0.25">
      <c r="C29" s="3" t="s">
        <v>20</v>
      </c>
      <c r="D29" s="7" t="str">
        <f t="shared" si="0"/>
        <v/>
      </c>
      <c r="E29" s="7" t="str">
        <f>IFERROR((1-$E$23)/3,"")</f>
        <v/>
      </c>
    </row>
    <row r="30" spans="1:6" x14ac:dyDescent="0.25">
      <c r="C30" s="3" t="s">
        <v>21</v>
      </c>
      <c r="D30" s="7" t="str">
        <f t="shared" si="0"/>
        <v/>
      </c>
      <c r="E30" s="10"/>
    </row>
    <row r="31" spans="1:6" x14ac:dyDescent="0.25"/>
    <row r="32" spans="1:6" ht="15.75" x14ac:dyDescent="0.25">
      <c r="A32" s="1" t="s">
        <v>34</v>
      </c>
      <c r="B32" s="1"/>
      <c r="C32" s="1"/>
      <c r="D32" s="1"/>
      <c r="E32" s="1"/>
      <c r="F32" s="1"/>
    </row>
    <row r="33" spans="1:6" x14ac:dyDescent="0.25"/>
    <row r="34" spans="1:6" ht="15.75" x14ac:dyDescent="0.25">
      <c r="A34" s="1" t="s">
        <v>35</v>
      </c>
      <c r="B34" s="1"/>
      <c r="C34" s="1" t="s">
        <v>33</v>
      </c>
      <c r="D34" s="1" t="s">
        <v>38</v>
      </c>
      <c r="E34" s="1" t="s">
        <v>39</v>
      </c>
      <c r="F34" s="1" t="s">
        <v>43</v>
      </c>
    </row>
    <row r="35" spans="1:6" x14ac:dyDescent="0.25">
      <c r="A35" s="3" t="s">
        <v>36</v>
      </c>
      <c r="B35" s="3"/>
      <c r="C35" s="7" t="str">
        <f>IFERROR(IF(COUNT(D23,E23,D25,E25,D27,E27,D29,E29)&gt;0,D23*E23+D25*E25+D27*E27+D29*E29,""),"")</f>
        <v/>
      </c>
      <c r="D35" s="7" t="str">
        <f>IFERROR($C$43*C35,"")</f>
        <v/>
      </c>
      <c r="E35" s="7" t="str">
        <f>IFERROR($C$41/C35,"")</f>
        <v/>
      </c>
      <c r="F35" s="11" t="str">
        <f>IFERROR((D35*WhparaMJ*100)/E22cal,"")</f>
        <v/>
      </c>
    </row>
    <row r="36" spans="1:6" x14ac:dyDescent="0.25">
      <c r="A36" s="3" t="s">
        <v>37</v>
      </c>
      <c r="B36" s="3"/>
      <c r="C36" s="7" t="str">
        <f>IFERROR(D24*E24+D28*E28,"")</f>
        <v/>
      </c>
      <c r="D36" s="7" t="str">
        <f>IFERROR($C$43*C36,"")</f>
        <v/>
      </c>
      <c r="E36" s="7" t="str">
        <f>IFERROR($C$41/C36,"")</f>
        <v/>
      </c>
      <c r="F36" s="11" t="str">
        <f>IFERROR((D36*WhparaMJ*100)/E22cal,"")</f>
        <v/>
      </c>
    </row>
    <row r="37" spans="1:6" x14ac:dyDescent="0.25">
      <c r="A37" s="3" t="s">
        <v>40</v>
      </c>
      <c r="B37" s="3"/>
      <c r="C37" s="7" t="str">
        <f>IFERROR(0.55*C35+0.45*C36,"")</f>
        <v/>
      </c>
      <c r="D37" s="7" t="str">
        <f>IFERROR(0.55*D35+0.45*D36,"")</f>
        <v/>
      </c>
      <c r="E37" s="7" t="str">
        <f>IFERROR(0.55*E35+0.45*E36,"")</f>
        <v/>
      </c>
      <c r="F37" s="11" t="str">
        <f>IFERROR((D37*WhparaMJ*100)/E22cal,"")</f>
        <v/>
      </c>
    </row>
    <row r="38" spans="1:6" x14ac:dyDescent="0.25"/>
    <row r="39" spans="1:6" ht="15.75" x14ac:dyDescent="0.25">
      <c r="A39" s="1" t="s">
        <v>23</v>
      </c>
      <c r="B39" s="1"/>
      <c r="C39" s="1"/>
      <c r="D39" s="1"/>
      <c r="E39" s="1"/>
      <c r="F39" s="1"/>
    </row>
    <row r="40" spans="1:6" x14ac:dyDescent="0.25"/>
    <row r="41" spans="1:6" ht="15.75" x14ac:dyDescent="0.25">
      <c r="A41" s="1" t="s">
        <v>24</v>
      </c>
      <c r="B41" s="1"/>
      <c r="C41" s="7" t="str">
        <f>IFERROR(IF(COUNT(E11:E18)=0,"",SUM(E11:E18)),"")</f>
        <v/>
      </c>
      <c r="E41" s="9" t="s">
        <v>27</v>
      </c>
    </row>
    <row r="42" spans="1:6" ht="15.75" x14ac:dyDescent="0.25">
      <c r="A42" s="1" t="s">
        <v>25</v>
      </c>
      <c r="B42" s="1"/>
      <c r="C42" s="7" t="str">
        <f>IF(ISNUMBER(D6),D6,"")</f>
        <v/>
      </c>
      <c r="E42" s="9" t="s">
        <v>29</v>
      </c>
    </row>
    <row r="43" spans="1:6" ht="15.75" x14ac:dyDescent="0.25">
      <c r="A43" s="1" t="s">
        <v>26</v>
      </c>
      <c r="B43" s="1"/>
      <c r="C43" s="7" t="str">
        <f>IFERROR(C42/C41,"")</f>
        <v/>
      </c>
      <c r="E43" s="9" t="s">
        <v>28</v>
      </c>
    </row>
    <row r="44" spans="1:6" ht="15.75" x14ac:dyDescent="0.25">
      <c r="A44" s="1" t="s">
        <v>41</v>
      </c>
      <c r="B44" s="1"/>
      <c r="C44" s="7" t="str">
        <f>IFERROR(ABS(D7)/ABS(D8),"")</f>
        <v/>
      </c>
      <c r="D44" s="5" t="str">
        <f>IF(ISNUMBER(C44),IF(C44&lt;0.97,"teste inválido","teste válido"),"")</f>
        <v/>
      </c>
      <c r="E44" s="9" t="s">
        <v>42</v>
      </c>
    </row>
    <row r="45" spans="1:6" x14ac:dyDescent="0.25"/>
    <row r="46" spans="1:6" x14ac:dyDescent="0.25"/>
    <row r="47" spans="1:6" x14ac:dyDescent="0.25"/>
    <row r="48" spans="1:6" x14ac:dyDescent="0.25"/>
  </sheetData>
  <sheetProtection algorithmName="SHA-512" hashValue="BQMSUy1WBOmhkr3dquHQFPTa7qLj3NVgX3ZDynxmWngBGLQyHGliklKBCly1BByuqm+baGMPhfeywQdfOZ1YkQ==" saltValue="pe+i/HxBnqr6LTfZdg+nWg==" spinCount="100000" sheet="1" objects="1" scenarios="1"/>
  <conditionalFormatting sqref="D44">
    <cfRule type="containsText" dxfId="5" priority="1" operator="containsText" text="teste válido">
      <formula>NOT(ISERROR(SEARCH("teste válido",D44)))</formula>
    </cfRule>
    <cfRule type="containsText" dxfId="4" priority="2" operator="containsText" text="teste inválido">
      <formula>NOT(ISERROR(SEARCH("teste inválido",D44)))</formula>
    </cfRule>
  </conditionalFormatting>
  <pageMargins left="0.25" right="0.25" top="0.75" bottom="0.75" header="0.3" footer="0.3"/>
  <pageSetup paperSize="9" orientation="portrait" r:id="rId1"/>
  <ignoredErrors>
    <ignoredError sqref="E28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CC1C0-84C2-49E1-85D2-F0CC88304AE8}">
  <sheetPr codeName="Planilha3"/>
  <dimension ref="A1:K48"/>
  <sheetViews>
    <sheetView workbookViewId="0">
      <selection activeCell="D5" sqref="D5"/>
    </sheetView>
  </sheetViews>
  <sheetFormatPr defaultColWidth="0" defaultRowHeight="15" zeroHeight="1" x14ac:dyDescent="0.25"/>
  <cols>
    <col min="1" max="2" width="8.5703125" customWidth="1"/>
    <col min="3" max="6" width="18.5703125" customWidth="1"/>
    <col min="7" max="7" width="0.85546875" customWidth="1"/>
    <col min="8" max="11" width="8.5703125" hidden="1" customWidth="1"/>
    <col min="12" max="16384" width="8.7109375" hidden="1"/>
  </cols>
  <sheetData>
    <row r="1" spans="1:6" ht="21" x14ac:dyDescent="0.25">
      <c r="C1" s="2" t="s">
        <v>48</v>
      </c>
      <c r="D1" s="2"/>
      <c r="E1" s="2"/>
      <c r="F1" s="2"/>
    </row>
    <row r="2" spans="1:6" ht="21" x14ac:dyDescent="0.25">
      <c r="C2" s="2" t="s">
        <v>44</v>
      </c>
      <c r="D2" s="2"/>
      <c r="E2" s="2"/>
      <c r="F2" s="2"/>
    </row>
    <row r="3" spans="1:6" ht="21" customHeight="1" x14ac:dyDescent="0.25">
      <c r="C3" s="5" t="s">
        <v>6</v>
      </c>
      <c r="D3" s="5"/>
      <c r="E3" s="5"/>
      <c r="F3" s="5"/>
    </row>
    <row r="4" spans="1:6" ht="15.75" x14ac:dyDescent="0.25">
      <c r="A4" s="1" t="s">
        <v>45</v>
      </c>
      <c r="B4" s="1"/>
      <c r="C4" s="1"/>
      <c r="D4" s="1"/>
      <c r="E4" s="1"/>
      <c r="F4" s="1"/>
    </row>
    <row r="5" spans="1:6" x14ac:dyDescent="0.25">
      <c r="A5" s="8" t="s">
        <v>57</v>
      </c>
      <c r="B5" s="3"/>
      <c r="C5" s="3"/>
      <c r="D5" s="12"/>
      <c r="E5" s="3" t="s">
        <v>22</v>
      </c>
    </row>
    <row r="6" spans="1:6" x14ac:dyDescent="0.25">
      <c r="A6" s="3" t="s">
        <v>58</v>
      </c>
      <c r="B6" s="3"/>
      <c r="C6" s="3"/>
      <c r="D6" s="12"/>
      <c r="E6" s="8" t="s">
        <v>8</v>
      </c>
    </row>
    <row r="7" spans="1:6" x14ac:dyDescent="0.25">
      <c r="A7" s="3" t="s">
        <v>59</v>
      </c>
      <c r="B7" s="3"/>
      <c r="C7" s="3"/>
      <c r="D7" s="12"/>
      <c r="E7" s="3" t="s">
        <v>8</v>
      </c>
    </row>
    <row r="8" spans="1:6" x14ac:dyDescent="0.25"/>
    <row r="9" spans="1:6" ht="15.75" x14ac:dyDescent="0.25">
      <c r="A9" s="1" t="s">
        <v>34</v>
      </c>
      <c r="B9" s="1"/>
      <c r="C9" s="1"/>
      <c r="D9" s="1"/>
      <c r="E9" s="1"/>
      <c r="F9" s="1"/>
    </row>
    <row r="10" spans="1:6" x14ac:dyDescent="0.25"/>
    <row r="11" spans="1:6" ht="15.75" x14ac:dyDescent="0.25">
      <c r="A11" s="1" t="s">
        <v>35</v>
      </c>
      <c r="B11" s="1"/>
      <c r="C11" s="1" t="s">
        <v>33</v>
      </c>
      <c r="D11" s="1" t="s">
        <v>38</v>
      </c>
      <c r="E11" s="1" t="s">
        <v>39</v>
      </c>
      <c r="F11" s="1" t="s">
        <v>43</v>
      </c>
    </row>
    <row r="12" spans="1:6" x14ac:dyDescent="0.25">
      <c r="A12" s="3" t="s">
        <v>36</v>
      </c>
      <c r="B12" s="3"/>
      <c r="C12" s="7" t="str">
        <f>IFERROR((SUM(D23:D42))/(SUM(C23:C42)),"")</f>
        <v/>
      </c>
      <c r="D12" s="7" t="str">
        <f>IFERROR(C17/E12,"")</f>
        <v/>
      </c>
      <c r="E12" s="7" t="str">
        <f>IFERROR(IF(COUNT(C23:C42)&gt;0,SUM(C23:C42),""),"")</f>
        <v/>
      </c>
      <c r="F12" s="11" t="str">
        <f>IFERROR((D12*WhparaMJ*100)/E22cal,"")</f>
        <v/>
      </c>
    </row>
    <row r="13" spans="1:6" x14ac:dyDescent="0.25"/>
    <row r="14" spans="1:6" ht="15.75" x14ac:dyDescent="0.25">
      <c r="A14" s="1" t="s">
        <v>23</v>
      </c>
      <c r="B14" s="1"/>
      <c r="C14" s="1"/>
      <c r="D14" s="1"/>
      <c r="E14" s="1"/>
      <c r="F14" s="1"/>
    </row>
    <row r="15" spans="1:6" x14ac:dyDescent="0.25"/>
    <row r="16" spans="1:6" ht="15.75" x14ac:dyDescent="0.25">
      <c r="A16" s="1" t="s">
        <v>24</v>
      </c>
      <c r="B16" s="1"/>
      <c r="C16" s="7" t="str">
        <f>IFERROR(IF(COUNT(D23:D42)=0,"",SUM(D23:D42)),"")</f>
        <v/>
      </c>
      <c r="E16" s="9" t="s">
        <v>27</v>
      </c>
    </row>
    <row r="17" spans="1:5" ht="15.75" x14ac:dyDescent="0.25">
      <c r="A17" s="1" t="s">
        <v>25</v>
      </c>
      <c r="B17" s="1"/>
      <c r="C17" s="7" t="str">
        <f>IF(ISNUMBER(D5),D5,"")</f>
        <v/>
      </c>
      <c r="E17" s="9" t="s">
        <v>29</v>
      </c>
    </row>
    <row r="18" spans="1:5" ht="15.75" x14ac:dyDescent="0.25">
      <c r="A18" s="1" t="s">
        <v>26</v>
      </c>
      <c r="B18" s="1"/>
      <c r="C18" s="7" t="str">
        <f>IFERROR(C17/C16,"")</f>
        <v/>
      </c>
      <c r="E18" s="9" t="s">
        <v>28</v>
      </c>
    </row>
    <row r="19" spans="1:5" ht="15.75" x14ac:dyDescent="0.25">
      <c r="A19" s="1" t="s">
        <v>41</v>
      </c>
      <c r="B19" s="1"/>
      <c r="C19" s="7" t="str">
        <f>IFERROR(ABS(D6)/ABS(D7),"")</f>
        <v/>
      </c>
      <c r="D19" s="5" t="str">
        <f>IF(ISNUMBER(C19),IF(C19&lt;0.97,"teste inválido","teste válido"),"")</f>
        <v/>
      </c>
      <c r="E19" s="9" t="s">
        <v>42</v>
      </c>
    </row>
    <row r="20" spans="1:5" x14ac:dyDescent="0.25"/>
    <row r="21" spans="1:5" ht="15.75" x14ac:dyDescent="0.25">
      <c r="B21" s="1" t="s">
        <v>46</v>
      </c>
      <c r="C21" s="1"/>
      <c r="D21" s="1"/>
      <c r="E21" s="1" t="s">
        <v>32</v>
      </c>
    </row>
    <row r="22" spans="1:5" ht="15.75" x14ac:dyDescent="0.25">
      <c r="B22" s="1" t="s">
        <v>10</v>
      </c>
      <c r="C22" s="1" t="s">
        <v>11</v>
      </c>
      <c r="D22" s="1" t="s">
        <v>12</v>
      </c>
      <c r="E22" s="1" t="s">
        <v>33</v>
      </c>
    </row>
    <row r="23" spans="1:5" x14ac:dyDescent="0.25">
      <c r="B23" s="3" t="str">
        <f>IF(ISNUMBER(E23),"UDDS"&amp;COUNT($E$23:E23),"")</f>
        <v/>
      </c>
      <c r="C23" s="12"/>
      <c r="D23" s="12"/>
      <c r="E23" s="7" t="str">
        <f>IFERROR(D23/C23,"")</f>
        <v/>
      </c>
    </row>
    <row r="24" spans="1:5" x14ac:dyDescent="0.25">
      <c r="B24" s="3" t="str">
        <f>IF(ISNUMBER(E24),"UDDS"&amp;COUNT($E$23:E24),"")</f>
        <v/>
      </c>
      <c r="C24" s="12"/>
      <c r="D24" s="12"/>
      <c r="E24" s="7" t="str">
        <f t="shared" ref="E24:E42" si="0">IFERROR(D24/C24,"")</f>
        <v/>
      </c>
    </row>
    <row r="25" spans="1:5" x14ac:dyDescent="0.25">
      <c r="B25" s="3" t="str">
        <f>IF(ISNUMBER(E25),"UDDS"&amp;COUNT($E$23:E25),"")</f>
        <v/>
      </c>
      <c r="C25" s="12"/>
      <c r="D25" s="12"/>
      <c r="E25" s="7" t="str">
        <f t="shared" si="0"/>
        <v/>
      </c>
    </row>
    <row r="26" spans="1:5" x14ac:dyDescent="0.25">
      <c r="B26" s="3" t="str">
        <f>IF(ISNUMBER(E26),"UDDS"&amp;COUNT($E$23:E26),"")</f>
        <v/>
      </c>
      <c r="C26" s="12"/>
      <c r="D26" s="12"/>
      <c r="E26" s="7" t="str">
        <f t="shared" si="0"/>
        <v/>
      </c>
    </row>
    <row r="27" spans="1:5" x14ac:dyDescent="0.25">
      <c r="B27" s="3" t="str">
        <f>IF(ISNUMBER(E27),"UDDS"&amp;COUNT($E$23:E27),"")</f>
        <v/>
      </c>
      <c r="C27" s="12"/>
      <c r="D27" s="12"/>
      <c r="E27" s="7" t="str">
        <f t="shared" si="0"/>
        <v/>
      </c>
    </row>
    <row r="28" spans="1:5" x14ac:dyDescent="0.25">
      <c r="B28" s="3" t="str">
        <f>IF(ISNUMBER(E28),"UDDS"&amp;COUNT($E$23:E28),"")</f>
        <v/>
      </c>
      <c r="C28" s="12"/>
      <c r="D28" s="12"/>
      <c r="E28" s="7" t="str">
        <f t="shared" si="0"/>
        <v/>
      </c>
    </row>
    <row r="29" spans="1:5" x14ac:dyDescent="0.25">
      <c r="B29" s="3" t="str">
        <f>IF(ISNUMBER(E29),"UDDS"&amp;COUNT($E$23:E29),"")</f>
        <v/>
      </c>
      <c r="C29" s="12"/>
      <c r="D29" s="12"/>
      <c r="E29" s="7" t="str">
        <f t="shared" si="0"/>
        <v/>
      </c>
    </row>
    <row r="30" spans="1:5" x14ac:dyDescent="0.25">
      <c r="B30" s="3" t="str">
        <f>IF(ISNUMBER(E30),"UDDS"&amp;COUNT($E$23:E30),"")</f>
        <v/>
      </c>
      <c r="C30" s="12"/>
      <c r="D30" s="12"/>
      <c r="E30" s="7" t="str">
        <f t="shared" si="0"/>
        <v/>
      </c>
    </row>
    <row r="31" spans="1:5" x14ac:dyDescent="0.25">
      <c r="B31" s="3" t="str">
        <f>IF(ISNUMBER(E31),"UDDS"&amp;COUNT($E$23:E31),"")</f>
        <v/>
      </c>
      <c r="C31" s="12"/>
      <c r="D31" s="12"/>
      <c r="E31" s="7" t="str">
        <f t="shared" si="0"/>
        <v/>
      </c>
    </row>
    <row r="32" spans="1:5" x14ac:dyDescent="0.25">
      <c r="B32" s="3" t="str">
        <f>IF(ISNUMBER(E32),"UDDS"&amp;COUNT($E$23:E32),"")</f>
        <v/>
      </c>
      <c r="C32" s="12"/>
      <c r="D32" s="12"/>
      <c r="E32" s="7" t="str">
        <f t="shared" si="0"/>
        <v/>
      </c>
    </row>
    <row r="33" spans="2:5" x14ac:dyDescent="0.25">
      <c r="B33" s="3" t="str">
        <f>IF(ISNUMBER(E33),"UDDS"&amp;COUNT($E$23:E33),"")</f>
        <v/>
      </c>
      <c r="C33" s="12"/>
      <c r="D33" s="12"/>
      <c r="E33" s="7" t="str">
        <f t="shared" si="0"/>
        <v/>
      </c>
    </row>
    <row r="34" spans="2:5" x14ac:dyDescent="0.25">
      <c r="B34" s="3" t="str">
        <f>IF(ISNUMBER(E34),"UDDS"&amp;COUNT($E$23:E34),"")</f>
        <v/>
      </c>
      <c r="C34" s="12"/>
      <c r="D34" s="12"/>
      <c r="E34" s="7" t="str">
        <f t="shared" si="0"/>
        <v/>
      </c>
    </row>
    <row r="35" spans="2:5" x14ac:dyDescent="0.25">
      <c r="B35" s="3" t="str">
        <f>IF(ISNUMBER(E35),"UDDS"&amp;COUNT($E$23:E35),"")</f>
        <v/>
      </c>
      <c r="C35" s="12"/>
      <c r="D35" s="12"/>
      <c r="E35" s="7" t="str">
        <f t="shared" si="0"/>
        <v/>
      </c>
    </row>
    <row r="36" spans="2:5" x14ac:dyDescent="0.25">
      <c r="B36" s="3" t="str">
        <f>IF(ISNUMBER(E36),"UDDS"&amp;COUNT($E$23:E36),"")</f>
        <v/>
      </c>
      <c r="C36" s="12"/>
      <c r="D36" s="12"/>
      <c r="E36" s="7" t="str">
        <f t="shared" si="0"/>
        <v/>
      </c>
    </row>
    <row r="37" spans="2:5" x14ac:dyDescent="0.25">
      <c r="B37" s="3" t="str">
        <f>IF(ISNUMBER(E37),"UDDS"&amp;COUNT($E$23:E37),"")</f>
        <v/>
      </c>
      <c r="C37" s="12"/>
      <c r="D37" s="12"/>
      <c r="E37" s="7" t="str">
        <f t="shared" si="0"/>
        <v/>
      </c>
    </row>
    <row r="38" spans="2:5" x14ac:dyDescent="0.25">
      <c r="B38" s="3" t="str">
        <f>IF(ISNUMBER(E38),"UDDS"&amp;COUNT($E$23:E38),"")</f>
        <v/>
      </c>
      <c r="C38" s="12"/>
      <c r="D38" s="12"/>
      <c r="E38" s="7" t="str">
        <f t="shared" si="0"/>
        <v/>
      </c>
    </row>
    <row r="39" spans="2:5" x14ac:dyDescent="0.25">
      <c r="B39" s="3" t="str">
        <f>IF(ISNUMBER(E39),"UDDS"&amp;COUNT($E$23:E39),"")</f>
        <v/>
      </c>
      <c r="C39" s="12"/>
      <c r="D39" s="12"/>
      <c r="E39" s="7" t="str">
        <f t="shared" si="0"/>
        <v/>
      </c>
    </row>
    <row r="40" spans="2:5" x14ac:dyDescent="0.25">
      <c r="B40" s="3" t="str">
        <f>IF(ISNUMBER(E40),"UDDS"&amp;COUNT($E$23:E40),"")</f>
        <v/>
      </c>
      <c r="C40" s="12"/>
      <c r="D40" s="12"/>
      <c r="E40" s="7" t="str">
        <f t="shared" si="0"/>
        <v/>
      </c>
    </row>
    <row r="41" spans="2:5" x14ac:dyDescent="0.25">
      <c r="B41" s="3" t="str">
        <f>IF(ISNUMBER(E41),"UDDS"&amp;COUNT($E$23:E41),"")</f>
        <v/>
      </c>
      <c r="C41" s="12"/>
      <c r="D41" s="12"/>
      <c r="E41" s="7" t="str">
        <f t="shared" si="0"/>
        <v/>
      </c>
    </row>
    <row r="42" spans="2:5" x14ac:dyDescent="0.25">
      <c r="B42" s="3" t="str">
        <f>IF(ISNUMBER(E42),"UDDS"&amp;COUNT($E$23:E42),"")</f>
        <v/>
      </c>
      <c r="C42" s="12"/>
      <c r="D42" s="12"/>
      <c r="E42" s="7" t="str">
        <f t="shared" si="0"/>
        <v/>
      </c>
    </row>
    <row r="43" spans="2:5" x14ac:dyDescent="0.25"/>
    <row r="44" spans="2:5" x14ac:dyDescent="0.25"/>
    <row r="45" spans="2:5" x14ac:dyDescent="0.25"/>
    <row r="46" spans="2:5" x14ac:dyDescent="0.25"/>
    <row r="47" spans="2:5" x14ac:dyDescent="0.25"/>
    <row r="48" spans="2:5" x14ac:dyDescent="0.25"/>
  </sheetData>
  <sheetProtection algorithmName="SHA-512" hashValue="08kiZpsC6rZ7twPvXn/xm5ui0szJnNuN4nRHEHeMKfXUDdHtWvYhOPS7hRnsf9fiqHCNsg7N0d7Px3P1arP1nQ==" saltValue="+zj+8RJXHnCEQGGSq8j6BQ==" spinCount="100000" sheet="1" objects="1" scenarios="1"/>
  <conditionalFormatting sqref="D19">
    <cfRule type="containsText" dxfId="3" priority="1" operator="containsText" text="teste válido">
      <formula>NOT(ISERROR(SEARCH("teste válido",D19)))</formula>
    </cfRule>
    <cfRule type="containsText" dxfId="2" priority="2" operator="containsText" text="teste inválido">
      <formula>NOT(ISERROR(SEARCH("teste inválido",D19)))</formula>
    </cfRule>
  </conditionalFormatting>
  <pageMargins left="0.25" right="0.25" top="0.75" bottom="0.75" header="0.3" footer="0.3"/>
  <pageSetup paperSize="9" orientation="portrait" r:id="rId1"/>
  <ignoredErrors>
    <ignoredError sqref="B24:B41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0EE20-5F66-49AE-9FF3-C59F22FF68BE}">
  <sheetPr codeName="Planilha4"/>
  <dimension ref="A1:K48"/>
  <sheetViews>
    <sheetView workbookViewId="0">
      <selection activeCell="D5" sqref="D5"/>
    </sheetView>
  </sheetViews>
  <sheetFormatPr defaultColWidth="0" defaultRowHeight="15" zeroHeight="1" x14ac:dyDescent="0.25"/>
  <cols>
    <col min="1" max="2" width="8.5703125" customWidth="1"/>
    <col min="3" max="6" width="18.5703125" customWidth="1"/>
    <col min="7" max="7" width="0.85546875" customWidth="1"/>
    <col min="8" max="11" width="8.5703125" hidden="1" customWidth="1"/>
    <col min="12" max="16384" width="8.7109375" hidden="1"/>
  </cols>
  <sheetData>
    <row r="1" spans="1:6" ht="21" x14ac:dyDescent="0.25">
      <c r="C1" s="2" t="s">
        <v>48</v>
      </c>
      <c r="D1" s="2"/>
      <c r="E1" s="2"/>
      <c r="F1" s="2"/>
    </row>
    <row r="2" spans="1:6" ht="21" x14ac:dyDescent="0.25">
      <c r="C2" s="2" t="s">
        <v>47</v>
      </c>
      <c r="D2" s="2"/>
      <c r="E2" s="2"/>
      <c r="F2" s="2"/>
    </row>
    <row r="3" spans="1:6" ht="21" customHeight="1" x14ac:dyDescent="0.25">
      <c r="C3" s="5" t="s">
        <v>6</v>
      </c>
      <c r="D3" s="5"/>
      <c r="E3" s="5"/>
      <c r="F3" s="5"/>
    </row>
    <row r="4" spans="1:6" ht="15.75" x14ac:dyDescent="0.25">
      <c r="A4" s="1" t="s">
        <v>45</v>
      </c>
      <c r="B4" s="1"/>
      <c r="C4" s="1"/>
      <c r="D4" s="1"/>
      <c r="E4" s="1"/>
      <c r="F4" s="1"/>
    </row>
    <row r="5" spans="1:6" x14ac:dyDescent="0.25">
      <c r="A5" s="8" t="s">
        <v>57</v>
      </c>
      <c r="B5" s="3"/>
      <c r="C5" s="3"/>
      <c r="D5" s="12"/>
      <c r="E5" s="3" t="s">
        <v>22</v>
      </c>
    </row>
    <row r="6" spans="1:6" x14ac:dyDescent="0.25">
      <c r="A6" s="3" t="s">
        <v>58</v>
      </c>
      <c r="B6" s="3"/>
      <c r="C6" s="3"/>
      <c r="D6" s="12"/>
      <c r="E6" s="8" t="s">
        <v>8</v>
      </c>
    </row>
    <row r="7" spans="1:6" x14ac:dyDescent="0.25">
      <c r="A7" s="3" t="s">
        <v>59</v>
      </c>
      <c r="B7" s="3"/>
      <c r="C7" s="3"/>
      <c r="D7" s="12"/>
      <c r="E7" s="3" t="s">
        <v>8</v>
      </c>
    </row>
    <row r="8" spans="1:6" x14ac:dyDescent="0.25"/>
    <row r="9" spans="1:6" ht="15.75" x14ac:dyDescent="0.25">
      <c r="A9" s="1" t="s">
        <v>34</v>
      </c>
      <c r="B9" s="1"/>
      <c r="C9" s="1"/>
      <c r="D9" s="1"/>
      <c r="E9" s="1"/>
      <c r="F9" s="1"/>
    </row>
    <row r="10" spans="1:6" x14ac:dyDescent="0.25"/>
    <row r="11" spans="1:6" ht="15.75" x14ac:dyDescent="0.25">
      <c r="A11" s="1" t="s">
        <v>35</v>
      </c>
      <c r="B11" s="1"/>
      <c r="C11" s="1" t="s">
        <v>33</v>
      </c>
      <c r="D11" s="1" t="s">
        <v>38</v>
      </c>
      <c r="E11" s="1" t="s">
        <v>39</v>
      </c>
      <c r="F11" s="1" t="s">
        <v>43</v>
      </c>
    </row>
    <row r="12" spans="1:6" x14ac:dyDescent="0.25">
      <c r="A12" s="3" t="s">
        <v>36</v>
      </c>
      <c r="B12" s="3"/>
      <c r="C12" s="7" t="str">
        <f>'Ensaio SCT Urbano'!C12</f>
        <v/>
      </c>
      <c r="D12" s="7" t="str">
        <f>'Ensaio SCT Urbano'!D12</f>
        <v/>
      </c>
      <c r="E12" s="7" t="str">
        <f>'Ensaio SCT Urbano'!E12</f>
        <v/>
      </c>
      <c r="F12" s="11" t="str">
        <f>'Ensaio SCT Urbano'!F12</f>
        <v/>
      </c>
    </row>
    <row r="13" spans="1:6" x14ac:dyDescent="0.25">
      <c r="A13" s="8" t="s">
        <v>37</v>
      </c>
      <c r="B13" s="3"/>
      <c r="C13" s="7" t="str">
        <f>IFERROR((SUM(D25:D44))/(SUM(C25:C44)),"")</f>
        <v/>
      </c>
      <c r="D13" s="7" t="str">
        <f>IFERROR(C19/E13,"")</f>
        <v/>
      </c>
      <c r="E13" s="7" t="str">
        <f>IFERROR(IF(COUNT(C25:C44)&gt;0,SUM(C25:C44),""),"")</f>
        <v/>
      </c>
      <c r="F13" s="11" t="str">
        <f>IFERROR((D13*WhparaMJ*100)/E22cal,"")</f>
        <v/>
      </c>
    </row>
    <row r="14" spans="1:6" x14ac:dyDescent="0.25">
      <c r="A14" s="8" t="s">
        <v>40</v>
      </c>
      <c r="B14" s="3"/>
      <c r="C14" s="7" t="str">
        <f>IFERROR(0.55*C12+0.45*C13,"")</f>
        <v/>
      </c>
      <c r="D14" s="7" t="str">
        <f t="shared" ref="D14:E14" si="0">IFERROR(0.55*D12+0.45*D13,"")</f>
        <v/>
      </c>
      <c r="E14" s="7" t="str">
        <f t="shared" si="0"/>
        <v/>
      </c>
      <c r="F14" s="11" t="str">
        <f>IFERROR((D14*WhparaMJ*100)/E22cal,"")</f>
        <v/>
      </c>
    </row>
    <row r="15" spans="1:6" x14ac:dyDescent="0.25"/>
    <row r="16" spans="1:6" ht="15.75" x14ac:dyDescent="0.25">
      <c r="A16" s="1" t="s">
        <v>23</v>
      </c>
      <c r="B16" s="1"/>
      <c r="C16" s="1"/>
      <c r="D16" s="1"/>
      <c r="E16" s="1"/>
      <c r="F16" s="1"/>
    </row>
    <row r="17" spans="1:5" x14ac:dyDescent="0.25"/>
    <row r="18" spans="1:5" ht="15.75" x14ac:dyDescent="0.25">
      <c r="A18" s="1" t="s">
        <v>24</v>
      </c>
      <c r="B18" s="1"/>
      <c r="C18" s="7" t="str">
        <f>IFERROR(IF(COUNT(D25:D44)=0,"",SUM(D25:D44)),"")</f>
        <v/>
      </c>
      <c r="E18" s="9" t="s">
        <v>27</v>
      </c>
    </row>
    <row r="19" spans="1:5" ht="15.75" x14ac:dyDescent="0.25">
      <c r="A19" s="1" t="s">
        <v>25</v>
      </c>
      <c r="B19" s="1"/>
      <c r="C19" s="7" t="str">
        <f>IF(ISNUMBER(D5),D5,"")</f>
        <v/>
      </c>
      <c r="E19" s="9" t="s">
        <v>29</v>
      </c>
    </row>
    <row r="20" spans="1:5" ht="15.75" x14ac:dyDescent="0.25">
      <c r="A20" s="1" t="s">
        <v>26</v>
      </c>
      <c r="B20" s="1"/>
      <c r="C20" s="7" t="str">
        <f>IFERROR(C19/C18,"")</f>
        <v/>
      </c>
      <c r="E20" s="9" t="s">
        <v>28</v>
      </c>
    </row>
    <row r="21" spans="1:5" ht="15.75" x14ac:dyDescent="0.25">
      <c r="A21" s="1" t="s">
        <v>41</v>
      </c>
      <c r="B21" s="1"/>
      <c r="C21" s="7" t="str">
        <f>IFERROR(ABS(D6)/ABS(D7),"")</f>
        <v/>
      </c>
      <c r="D21" s="5" t="str">
        <f>IF(ISNUMBER(C21),IF(C21&lt;0.97,"teste inválido","teste válido"),"")</f>
        <v/>
      </c>
      <c r="E21" s="9" t="s">
        <v>42</v>
      </c>
    </row>
    <row r="22" spans="1:5" x14ac:dyDescent="0.25"/>
    <row r="23" spans="1:5" ht="15.75" x14ac:dyDescent="0.25">
      <c r="B23" s="1" t="s">
        <v>46</v>
      </c>
      <c r="C23" s="1"/>
      <c r="D23" s="1"/>
      <c r="E23" s="1" t="s">
        <v>32</v>
      </c>
    </row>
    <row r="24" spans="1:5" ht="15.75" x14ac:dyDescent="0.25">
      <c r="B24" s="1" t="s">
        <v>10</v>
      </c>
      <c r="C24" s="1" t="s">
        <v>11</v>
      </c>
      <c r="D24" s="1" t="s">
        <v>12</v>
      </c>
      <c r="E24" s="1" t="s">
        <v>33</v>
      </c>
    </row>
    <row r="25" spans="1:5" x14ac:dyDescent="0.25">
      <c r="B25" s="3" t="str">
        <f>IF(ISNUMBER(E25),"HFEDS"&amp;COUNT($E$25:E25),"")</f>
        <v/>
      </c>
      <c r="C25" s="12"/>
      <c r="D25" s="12"/>
      <c r="E25" s="7" t="str">
        <f>IFERROR(D25/C25,"")</f>
        <v/>
      </c>
    </row>
    <row r="26" spans="1:5" x14ac:dyDescent="0.25">
      <c r="B26" s="3" t="str">
        <f>IF(ISNUMBER(E26),"HFEDS"&amp;COUNT($E$25:E26),"")</f>
        <v/>
      </c>
      <c r="C26" s="12"/>
      <c r="D26" s="12"/>
      <c r="E26" s="7" t="str">
        <f t="shared" ref="E26:E44" si="1">IFERROR(D26/C26,"")</f>
        <v/>
      </c>
    </row>
    <row r="27" spans="1:5" x14ac:dyDescent="0.25">
      <c r="B27" s="3" t="str">
        <f>IF(ISNUMBER(E27),"HFEDS"&amp;COUNT($E$25:E27),"")</f>
        <v/>
      </c>
      <c r="C27" s="12"/>
      <c r="D27" s="12"/>
      <c r="E27" s="7" t="str">
        <f t="shared" si="1"/>
        <v/>
      </c>
    </row>
    <row r="28" spans="1:5" x14ac:dyDescent="0.25">
      <c r="B28" s="3" t="str">
        <f>IF(ISNUMBER(E28),"HFEDS"&amp;COUNT($E$25:E28),"")</f>
        <v/>
      </c>
      <c r="C28" s="12"/>
      <c r="D28" s="12"/>
      <c r="E28" s="7" t="str">
        <f t="shared" si="1"/>
        <v/>
      </c>
    </row>
    <row r="29" spans="1:5" x14ac:dyDescent="0.25">
      <c r="B29" s="3" t="str">
        <f>IF(ISNUMBER(E29),"HFEDS"&amp;COUNT($E$25:E29),"")</f>
        <v/>
      </c>
      <c r="C29" s="12"/>
      <c r="D29" s="12"/>
      <c r="E29" s="7" t="str">
        <f t="shared" si="1"/>
        <v/>
      </c>
    </row>
    <row r="30" spans="1:5" x14ac:dyDescent="0.25">
      <c r="B30" s="3" t="str">
        <f>IF(ISNUMBER(E30),"HFEDS"&amp;COUNT($E$25:E30),"")</f>
        <v/>
      </c>
      <c r="C30" s="12"/>
      <c r="D30" s="12"/>
      <c r="E30" s="7" t="str">
        <f t="shared" si="1"/>
        <v/>
      </c>
    </row>
    <row r="31" spans="1:5" x14ac:dyDescent="0.25">
      <c r="B31" s="3" t="str">
        <f>IF(ISNUMBER(E31),"HFEDS"&amp;COUNT($E$25:E31),"")</f>
        <v/>
      </c>
      <c r="C31" s="12"/>
      <c r="D31" s="12"/>
      <c r="E31" s="7" t="str">
        <f t="shared" si="1"/>
        <v/>
      </c>
    </row>
    <row r="32" spans="1:5" x14ac:dyDescent="0.25">
      <c r="B32" s="3" t="str">
        <f>IF(ISNUMBER(E32),"HFEDS"&amp;COUNT($E$25:E32),"")</f>
        <v/>
      </c>
      <c r="C32" s="12"/>
      <c r="D32" s="12"/>
      <c r="E32" s="7" t="str">
        <f t="shared" si="1"/>
        <v/>
      </c>
    </row>
    <row r="33" spans="2:5" x14ac:dyDescent="0.25">
      <c r="B33" s="3" t="str">
        <f>IF(ISNUMBER(E33),"HFEDS"&amp;COUNT($E$25:E33),"")</f>
        <v/>
      </c>
      <c r="C33" s="12"/>
      <c r="D33" s="12"/>
      <c r="E33" s="7" t="str">
        <f t="shared" si="1"/>
        <v/>
      </c>
    </row>
    <row r="34" spans="2:5" x14ac:dyDescent="0.25">
      <c r="B34" s="3" t="str">
        <f>IF(ISNUMBER(E34),"HFEDS"&amp;COUNT($E$25:E34),"")</f>
        <v/>
      </c>
      <c r="C34" s="12"/>
      <c r="D34" s="12"/>
      <c r="E34" s="7" t="str">
        <f t="shared" si="1"/>
        <v/>
      </c>
    </row>
    <row r="35" spans="2:5" x14ac:dyDescent="0.25">
      <c r="B35" s="3" t="str">
        <f>IF(ISNUMBER(E35),"HFEDS"&amp;COUNT($E$25:E35),"")</f>
        <v/>
      </c>
      <c r="C35" s="12"/>
      <c r="D35" s="12"/>
      <c r="E35" s="7" t="str">
        <f t="shared" si="1"/>
        <v/>
      </c>
    </row>
    <row r="36" spans="2:5" x14ac:dyDescent="0.25">
      <c r="B36" s="3" t="str">
        <f>IF(ISNUMBER(E36),"HFEDS"&amp;COUNT($E$25:E36),"")</f>
        <v/>
      </c>
      <c r="C36" s="12"/>
      <c r="D36" s="12"/>
      <c r="E36" s="7" t="str">
        <f t="shared" si="1"/>
        <v/>
      </c>
    </row>
    <row r="37" spans="2:5" x14ac:dyDescent="0.25">
      <c r="B37" s="3" t="str">
        <f>IF(ISNUMBER(E37),"HFEDS"&amp;COUNT($E$25:E37),"")</f>
        <v/>
      </c>
      <c r="C37" s="12"/>
      <c r="D37" s="12"/>
      <c r="E37" s="7" t="str">
        <f t="shared" si="1"/>
        <v/>
      </c>
    </row>
    <row r="38" spans="2:5" x14ac:dyDescent="0.25">
      <c r="B38" s="3" t="str">
        <f>IF(ISNUMBER(E38),"HFEDS"&amp;COUNT($E$25:E38),"")</f>
        <v/>
      </c>
      <c r="C38" s="12"/>
      <c r="D38" s="12"/>
      <c r="E38" s="7" t="str">
        <f t="shared" si="1"/>
        <v/>
      </c>
    </row>
    <row r="39" spans="2:5" x14ac:dyDescent="0.25">
      <c r="B39" s="3" t="str">
        <f>IF(ISNUMBER(E39),"HFEDS"&amp;COUNT($E$25:E39),"")</f>
        <v/>
      </c>
      <c r="C39" s="12"/>
      <c r="D39" s="12"/>
      <c r="E39" s="7" t="str">
        <f t="shared" si="1"/>
        <v/>
      </c>
    </row>
    <row r="40" spans="2:5" x14ac:dyDescent="0.25">
      <c r="B40" s="3" t="str">
        <f>IF(ISNUMBER(E40),"HFEDS"&amp;COUNT($E$25:E40),"")</f>
        <v/>
      </c>
      <c r="C40" s="12"/>
      <c r="D40" s="12"/>
      <c r="E40" s="7" t="str">
        <f t="shared" si="1"/>
        <v/>
      </c>
    </row>
    <row r="41" spans="2:5" x14ac:dyDescent="0.25">
      <c r="B41" s="3" t="str">
        <f>IF(ISNUMBER(E41),"HFEDS"&amp;COUNT($E$25:E41),"")</f>
        <v/>
      </c>
      <c r="C41" s="12"/>
      <c r="D41" s="12"/>
      <c r="E41" s="7" t="str">
        <f t="shared" si="1"/>
        <v/>
      </c>
    </row>
    <row r="42" spans="2:5" x14ac:dyDescent="0.25">
      <c r="B42" s="3" t="str">
        <f>IF(ISNUMBER(E42),"HFEDS"&amp;COUNT($E$25:E42),"")</f>
        <v/>
      </c>
      <c r="C42" s="12"/>
      <c r="D42" s="12"/>
      <c r="E42" s="7" t="str">
        <f t="shared" si="1"/>
        <v/>
      </c>
    </row>
    <row r="43" spans="2:5" x14ac:dyDescent="0.25">
      <c r="B43" s="3" t="str">
        <f>IF(ISNUMBER(E43),"HFEDS"&amp;COUNT($E$25:E43),"")</f>
        <v/>
      </c>
      <c r="C43" s="12"/>
      <c r="D43" s="12"/>
      <c r="E43" s="7" t="str">
        <f t="shared" si="1"/>
        <v/>
      </c>
    </row>
    <row r="44" spans="2:5" x14ac:dyDescent="0.25">
      <c r="B44" s="3" t="str">
        <f>IF(ISNUMBER(E44),"HFEDS"&amp;COUNT($E$25:E44),"")</f>
        <v/>
      </c>
      <c r="C44" s="12"/>
      <c r="D44" s="12"/>
      <c r="E44" s="7" t="str">
        <f t="shared" si="1"/>
        <v/>
      </c>
    </row>
    <row r="45" spans="2:5" x14ac:dyDescent="0.25"/>
    <row r="46" spans="2:5" x14ac:dyDescent="0.25"/>
    <row r="47" spans="2:5" x14ac:dyDescent="0.25"/>
    <row r="48" spans="2:5" x14ac:dyDescent="0.25"/>
  </sheetData>
  <sheetProtection algorithmName="SHA-512" hashValue="pvqyTqo+TmctwC7h+6tfcggLEWq/XE/MhYZq+qruTyk1vHgf2KNy3NoQ+CeIlUBPZz7OqbShxvyuIRpf1/JrMA==" saltValue="ib5DbjfckTMH33SxrVCZWw==" spinCount="100000" sheet="1" objects="1" scenarios="1"/>
  <conditionalFormatting sqref="D21">
    <cfRule type="containsText" dxfId="1" priority="1" operator="containsText" text="teste válido">
      <formula>NOT(ISERROR(SEARCH("teste válido",D21)))</formula>
    </cfRule>
    <cfRule type="containsText" dxfId="0" priority="2" operator="containsText" text="teste inválido">
      <formula>NOT(ISERROR(SEARCH("teste inválido",D21)))</formula>
    </cfRule>
  </conditionalFormatting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Dados do veículo</vt:lpstr>
      <vt:lpstr>Ensaio MCT</vt:lpstr>
      <vt:lpstr>Ensaio SCT Urbano</vt:lpstr>
      <vt:lpstr>Ensaio SCT Estrada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Consumo e alcance de veículos elétricos</dc:title>
  <dc:creator>Plinio Back Borges Franco</dc:creator>
  <cp:keywords>CETESB</cp:keywords>
  <cp:lastModifiedBy>Fernando Brito</cp:lastModifiedBy>
  <cp:lastPrinted>2020-08-31T12:18:13Z</cp:lastPrinted>
  <dcterms:created xsi:type="dcterms:W3CDTF">2020-07-03T14:09:24Z</dcterms:created>
  <dcterms:modified xsi:type="dcterms:W3CDTF">2025-08-25T01:53:35Z</dcterms:modified>
</cp:coreProperties>
</file>